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5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<sst xmlns="http://schemas.openxmlformats.org/spreadsheetml/2006/main" count="163" uniqueCount="112">
  <si>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</si>
  <si>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</si>
  <si>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</si>
  <si>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</si>
  <si>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</si>
  <si>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</si>
  <si>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</si>
  <si>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</si>
  <si>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</si>
  <si>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</si>
  <si>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</si>
  <si>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</si>
  <si>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</si>
  <si>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</si>
  <si>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</si>
  <si>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</si>
  <si>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</si>
  <si>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</si>
  <si>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</si>
  <si>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</si>
  <si>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</si>
  <si>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</si>
  <si>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</si>
  <si>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</si>
  <si>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</si>
  <si>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</si>
  <si>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</si>
  <si>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</si>
  <si>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</si>
  <si>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</si>
  <si>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</si>
  <si>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</si>
  <si>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</si>
  <si>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</si>
  <si>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</si>
  <si>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</si>
  <si>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</si>
  <si>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</si>
  <si>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</si>
  <si>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</si>
  <si>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</si>
  <si>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</si>
  <si>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</si>
  <si>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</si>
  <si>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</si>
  <si>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</si>
  <si>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</si>
  <si>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</si>
  <si>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</si>
  <si>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</si>
  <si>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</si>
  <si>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</si>
  <si>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</si>
  <si>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</si>
  <si>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</si>
  <si>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</si>
  <si>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</si>
  <si>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</si>
  <si>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</si>
  <si>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</si>
  <si>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</si>
  <si>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</si>
  <si>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</si>
  <si>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</si>
  <si>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</si>
  <si>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</si>
  <si>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</si>
  <si>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</si>
  <si>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</si>
  <si>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</si>
  <si>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</si>
  <si>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</si>
  <si>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</si>
  <si>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</si>
  <si>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</si>
  <si>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</si>
  <si>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</si>
  <si>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</si>
  <si>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</si>
  <si>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</si>
  <si>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</si>
  <si>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</si>
  <si>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</si>
  <si>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</si>
  <si>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</si>
  <si>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</si>
  <si>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</si>
  <si>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</si>
  <si>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</si>
  <si>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</si>
  <si>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</si>
  <si>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</si>
  <si>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</si>
  <si>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</si>
  <si>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</si>
  <si>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</si>
  <si>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</si>
  <si>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</si>
  <si>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</si>
  <si>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</si>
  <si>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</si>
  <si>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</si>
  <si>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</si>
  <si>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</si>
  <si>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</si>
  <si>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</si>
  <si>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</si>
  <si>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</si>
  <si>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</si>
  <si>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</si>
  <si>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</si>
  <si>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загального фонду міського бюджету станом на 28.09.2017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</si>
</sst>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625"/>
          <c:w val="0.858"/>
          <c:h val="0.62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157555.5</c:v>
                </c:pt>
                <c:pt idx="1">
                  <c:v>146923</c:v>
                </c:pt>
                <c:pt idx="2">
                  <c:v>2620.6</c:v>
                </c:pt>
                <c:pt idx="3">
                  <c:v>8011.9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94868.20000000004</c:v>
                </c:pt>
                <c:pt idx="1">
                  <c:v>88571.09999999999</c:v>
                </c:pt>
                <c:pt idx="2">
                  <c:v>1461.9</c:v>
                </c:pt>
                <c:pt idx="3">
                  <c:v>4835.20000000005</c:v>
                </c:pt>
              </c:numCache>
            </c:numRef>
          </c:val>
          <c:shape val="box"/>
        </c:ser>
        <c:shape val="box"/>
        <c:axId val="51584639"/>
        <c:axId val="61608568"/>
      </c:bar3D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08568"/>
        <c:crosses val="autoZero"/>
        <c:auto val="1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84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15"/>
          <c:w val="0.843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649569.2999999999</c:v>
                </c:pt>
                <c:pt idx="1">
                  <c:v>243536.9</c:v>
                </c:pt>
                <c:pt idx="2">
                  <c:v>507366.4</c:v>
                </c:pt>
                <c:pt idx="3">
                  <c:v>92.5</c:v>
                </c:pt>
                <c:pt idx="4">
                  <c:v>27461.5</c:v>
                </c:pt>
                <c:pt idx="5">
                  <c:v>80766.9</c:v>
                </c:pt>
                <c:pt idx="6">
                  <c:v>14028.6</c:v>
                </c:pt>
                <c:pt idx="7">
                  <c:v>19853.399999999914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429847.6</c:v>
                </c:pt>
                <c:pt idx="1">
                  <c:v>167724.30000000005</c:v>
                </c:pt>
                <c:pt idx="2">
                  <c:v>343576.0999999999</c:v>
                </c:pt>
                <c:pt idx="3">
                  <c:v>31.900000000000002</c:v>
                </c:pt>
                <c:pt idx="4">
                  <c:v>21321.399999999994</c:v>
                </c:pt>
                <c:pt idx="5">
                  <c:v>47005.9</c:v>
                </c:pt>
                <c:pt idx="6">
                  <c:v>9246.599999999997</c:v>
                </c:pt>
                <c:pt idx="7">
                  <c:v>8665.700000000072</c:v>
                </c:pt>
              </c:numCache>
            </c:numRef>
          </c:val>
          <c:shape val="box"/>
        </c:ser>
        <c:shape val="box"/>
        <c:axId val="17606201"/>
        <c:axId val="24238082"/>
      </c:bar3D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38082"/>
        <c:crosses val="autoZero"/>
        <c:auto val="1"/>
        <c:lblOffset val="100"/>
        <c:tickLblSkip val="1"/>
        <c:noMultiLvlLbl val="0"/>
      </c:catAx>
      <c:valAx>
        <c:axId val="24238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9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372954.1</c:v>
                </c:pt>
                <c:pt idx="1">
                  <c:v>239505.5</c:v>
                </c:pt>
                <c:pt idx="2">
                  <c:v>372954.1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263744.5</c:v>
                </c:pt>
                <c:pt idx="1">
                  <c:v>175273.3000000001</c:v>
                </c:pt>
                <c:pt idx="2">
                  <c:v>263744.5</c:v>
                </c:pt>
              </c:numCache>
            </c:numRef>
          </c:val>
          <c:shape val="box"/>
        </c:ser>
        <c:shape val="box"/>
        <c:axId val="16816147"/>
        <c:axId val="17127596"/>
      </c:bar3D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27596"/>
        <c:crosses val="autoZero"/>
        <c:auto val="1"/>
        <c:lblOffset val="100"/>
        <c:tickLblSkip val="1"/>
        <c:noMultiLvlLbl val="0"/>
      </c:catAx>
      <c:valAx>
        <c:axId val="17127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4"/>
          <c:w val="0.87025"/>
          <c:h val="0.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64701.5</c:v>
                </c:pt>
                <c:pt idx="1">
                  <c:v>52853.899999999994</c:v>
                </c:pt>
                <c:pt idx="2">
                  <c:v>3078.9</c:v>
                </c:pt>
                <c:pt idx="3">
                  <c:v>752.1</c:v>
                </c:pt>
                <c:pt idx="4">
                  <c:v>80.8</c:v>
                </c:pt>
                <c:pt idx="5">
                  <c:v>7935.800000000006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44302.799999999974</c:v>
                </c:pt>
                <c:pt idx="1">
                  <c:v>36911.799999999996</c:v>
                </c:pt>
                <c:pt idx="2">
                  <c:v>1561.6</c:v>
                </c:pt>
                <c:pt idx="3">
                  <c:v>473.00000000000006</c:v>
                </c:pt>
                <c:pt idx="4">
                  <c:v>25.5</c:v>
                </c:pt>
                <c:pt idx="5">
                  <c:v>5330.899999999978</c:v>
                </c:pt>
              </c:numCache>
            </c:numRef>
          </c:val>
          <c:shape val="box"/>
        </c:ser>
        <c:shape val="box"/>
        <c:axId val="19930637"/>
        <c:axId val="45158006"/>
      </c:bar3D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58006"/>
        <c:crosses val="autoZero"/>
        <c:auto val="1"/>
        <c:lblOffset val="100"/>
        <c:tickLblSkip val="1"/>
        <c:noMultiLvlLbl val="0"/>
      </c:catAx>
      <c:valAx>
        <c:axId val="45158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125"/>
          <c:w val="0.86375"/>
          <c:h val="0.64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15406.800000000001</c:v>
                </c:pt>
                <c:pt idx="1">
                  <c:v>9786.100000000002</c:v>
                </c:pt>
                <c:pt idx="3">
                  <c:v>447.2999999999999</c:v>
                </c:pt>
                <c:pt idx="4">
                  <c:v>555.0000000000001</c:v>
                </c:pt>
                <c:pt idx="5">
                  <c:v>358</c:v>
                </c:pt>
                <c:pt idx="6">
                  <c:v>4260.399999999999</c:v>
                </c:pt>
              </c:numCache>
            </c:numRef>
          </c:val>
          <c:shape val="box"/>
        </c:ser>
        <c:shape val="box"/>
        <c:axId val="3768871"/>
        <c:axId val="33919840"/>
      </c:bar3DChart>
      <c:catAx>
        <c:axId val="376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19840"/>
        <c:crosses val="autoZero"/>
        <c:auto val="1"/>
        <c:lblOffset val="100"/>
        <c:tickLblSkip val="2"/>
        <c:noMultiLvlLbl val="0"/>
      </c:catAx>
      <c:valAx>
        <c:axId val="33919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38"/>
          <c:w val="0.8775"/>
          <c:h val="0.66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4316.1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2855.8</c:v>
                </c:pt>
                <c:pt idx="1">
                  <c:v>1802.0000000000002</c:v>
                </c:pt>
                <c:pt idx="2">
                  <c:v>337</c:v>
                </c:pt>
                <c:pt idx="3">
                  <c:v>213.59999999999997</c:v>
                </c:pt>
                <c:pt idx="4">
                  <c:v>89.8</c:v>
                </c:pt>
                <c:pt idx="5">
                  <c:v>413.4000000000001</c:v>
                </c:pt>
              </c:numCache>
            </c:numRef>
          </c:val>
          <c:shape val="box"/>
        </c:ser>
        <c:shape val="box"/>
        <c:axId val="36843105"/>
        <c:axId val="63152490"/>
      </c:bar3DChart>
      <c:catAx>
        <c:axId val="3684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52490"/>
        <c:crosses val="autoZero"/>
        <c:auto val="1"/>
        <c:lblOffset val="100"/>
        <c:tickLblSkip val="1"/>
        <c:noMultiLvlLbl val="0"/>
      </c:catAx>
      <c:valAx>
        <c:axId val="63152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43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625"/>
          <c:w val="0.857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43015.200000000004</c:v>
                </c:pt>
              </c:numCache>
            </c:numRef>
          </c:val>
          <c:shape val="box"/>
        </c:ser>
        <c:shape val="box"/>
        <c:axId val="31501499"/>
        <c:axId val="15078036"/>
      </c:bar3DChart>
      <c:catAx>
        <c:axId val="31501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078036"/>
        <c:crosses val="autoZero"/>
        <c:auto val="1"/>
        <c:lblOffset val="100"/>
        <c:tickLblSkip val="1"/>
        <c:noMultiLvlLbl val="0"/>
      </c:catAx>
      <c:valAx>
        <c:axId val="15078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01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35"/>
          <c:w val="0.851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649569.2999999999</c:v>
                </c:pt>
                <c:pt idx="1">
                  <c:v>372954.1</c:v>
                </c:pt>
                <c:pt idx="2">
                  <c:v>64701.5</c:v>
                </c:pt>
                <c:pt idx="3">
                  <c:v>23911.899999999998</c:v>
                </c:pt>
                <c:pt idx="4">
                  <c:v>4316.1</c:v>
                </c:pt>
                <c:pt idx="5">
                  <c:v>157555.5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429847.6</c:v>
                </c:pt>
                <c:pt idx="1">
                  <c:v>263744.5</c:v>
                </c:pt>
                <c:pt idx="2">
                  <c:v>44302.799999999974</c:v>
                </c:pt>
                <c:pt idx="3">
                  <c:v>15406.800000000001</c:v>
                </c:pt>
                <c:pt idx="4">
                  <c:v>2855.8</c:v>
                </c:pt>
                <c:pt idx="5">
                  <c:v>94868.20000000004</c:v>
                </c:pt>
                <c:pt idx="6">
                  <c:v>43015.200000000004</c:v>
                </c:pt>
              </c:numCache>
            </c:numRef>
          </c:val>
          <c:shape val="box"/>
        </c:ser>
        <c:shape val="box"/>
        <c:axId val="1484597"/>
        <c:axId val="13361374"/>
      </c:bar3DChart>
      <c:catAx>
        <c:axId val="1484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61374"/>
        <c:crosses val="autoZero"/>
        <c:auto val="1"/>
        <c:lblOffset val="100"/>
        <c:tickLblSkip val="1"/>
        <c:noMultiLvlLbl val="0"/>
      </c:catAx>
      <c:valAx>
        <c:axId val="133613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4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36"/>
          <c:w val="0.84125"/>
          <c:h val="0.66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737272.2999999999</c:v>
                </c:pt>
                <c:pt idx="1">
                  <c:v>102533.8</c:v>
                </c:pt>
                <c:pt idx="2">
                  <c:v>28689.7</c:v>
                </c:pt>
                <c:pt idx="3">
                  <c:v>26130.600000000002</c:v>
                </c:pt>
                <c:pt idx="4">
                  <c:v>106.9</c:v>
                </c:pt>
                <c:pt idx="5">
                  <c:v>980637.1999999997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489150.9999999999</c:v>
                </c:pt>
                <c:pt idx="1">
                  <c:v>58880.8</c:v>
                </c:pt>
                <c:pt idx="2">
                  <c:v>22142.999999999993</c:v>
                </c:pt>
                <c:pt idx="3">
                  <c:v>15420.899999999994</c:v>
                </c:pt>
                <c:pt idx="4">
                  <c:v>32.7</c:v>
                </c:pt>
                <c:pt idx="5">
                  <c:v>669386.2000000002</c:v>
                </c:pt>
              </c:numCache>
            </c:numRef>
          </c:val>
          <c:shape val="box"/>
        </c:ser>
        <c:shape val="box"/>
        <c:axId val="53143503"/>
        <c:axId val="8529480"/>
      </c:bar3DChart>
      <c:catAx>
        <c:axId val="531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29480"/>
        <c:crosses val="autoZero"/>
        <c:auto val="1"/>
        <c:lblOffset val="100"/>
        <c:tickLblSkip val="1"/>
        <c:noMultiLvlLbl val="0"/>
      </c:catAx>
      <c:valAx>
        <c:axId val="8529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3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4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24" sqref="H124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480753.7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</f>
        <v>440745.89999999997</v>
      </c>
      <c r="E6" s="3">
        <f>D6/D151*100</f>
        <v>34.2901095512089</v>
      </c>
      <c r="F6" s="3">
        <f>D6/B6*100</f>
        <v>91.6781087696257</v>
      </c>
      <c r="G6" s="3">
        <f aca="true" t="shared" si="0" ref="G6:G43">D6/C6*100</f>
        <v>67.85202133167316</v>
      </c>
      <c r="H6" s="47">
        <f>B6-D6</f>
        <v>40007.80000000005</v>
      </c>
      <c r="I6" s="47">
        <f aca="true" t="shared" si="1" ref="I6:I43">C6-D6</f>
        <v>208823.39999999997</v>
      </c>
    </row>
    <row r="7" spans="1:9" s="37" customFormat="1" ht="18.75">
      <c r="A7" s="104" t="s">
        <v>82</v>
      </c>
      <c r="B7" s="97">
        <v>186334.5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</f>
        <v>167733.60000000003</v>
      </c>
      <c r="E7" s="95">
        <f>D7/D6*100</f>
        <v>38.05675787341415</v>
      </c>
      <c r="F7" s="95">
        <f>D7/B7*100</f>
        <v>90.01746858472266</v>
      </c>
      <c r="G7" s="95">
        <f>D7/C7*100</f>
        <v>68.87399814976706</v>
      </c>
      <c r="H7" s="105">
        <f>B7-D7</f>
        <v>18600.899999999965</v>
      </c>
      <c r="I7" s="105">
        <f t="shared" si="1"/>
        <v>75803.29999999996</v>
      </c>
    </row>
    <row r="8" spans="1:9" ht="18">
      <c r="A8" s="23" t="s">
        <v>3</v>
      </c>
      <c r="B8" s="42">
        <v>379180.4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</f>
        <v>354359.6999999999</v>
      </c>
      <c r="E8" s="1">
        <f>D8/D6*100</f>
        <v>80.39999918320282</v>
      </c>
      <c r="F8" s="1">
        <f>D8/B8*100</f>
        <v>93.45411840907386</v>
      </c>
      <c r="G8" s="1">
        <f t="shared" si="0"/>
        <v>69.84295767319236</v>
      </c>
      <c r="H8" s="44">
        <f>B8-D8</f>
        <v>24820.700000000128</v>
      </c>
      <c r="I8" s="44">
        <f t="shared" si="1"/>
        <v>153006.70000000013</v>
      </c>
    </row>
    <row r="9" spans="1:9" ht="18">
      <c r="A9" s="23" t="s">
        <v>2</v>
      </c>
      <c r="B9" s="42">
        <v>81.4</v>
      </c>
      <c r="C9" s="43">
        <v>92.5</v>
      </c>
      <c r="D9" s="44">
        <f>2.5+4.3+3.3+7+0.4+1.3+1.6+1.3+1.5-0.1+0.8+5.1+2.1+0.8</f>
        <v>31.900000000000002</v>
      </c>
      <c r="E9" s="12">
        <f>D9/D6*100</f>
        <v>0.007237730402029833</v>
      </c>
      <c r="F9" s="119">
        <f>D9/B9*100</f>
        <v>39.189189189189186</v>
      </c>
      <c r="G9" s="1">
        <f t="shared" si="0"/>
        <v>34.48648648648649</v>
      </c>
      <c r="H9" s="44">
        <f aca="true" t="shared" si="2" ref="H9:H43">B9-D9</f>
        <v>49.5</v>
      </c>
      <c r="I9" s="44">
        <f t="shared" si="1"/>
        <v>60.599999999999994</v>
      </c>
    </row>
    <row r="10" spans="1:9" ht="18">
      <c r="A10" s="23" t="s">
        <v>1</v>
      </c>
      <c r="B10" s="42">
        <v>22050.9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</f>
        <v>21412.699999999993</v>
      </c>
      <c r="E10" s="1">
        <f>D10/D6*100</f>
        <v>4.8582868269449575</v>
      </c>
      <c r="F10" s="1">
        <f aca="true" t="shared" si="3" ref="F10:F41">D10/B10*100</f>
        <v>97.10578706538051</v>
      </c>
      <c r="G10" s="1">
        <f t="shared" si="0"/>
        <v>77.97352657356662</v>
      </c>
      <c r="H10" s="44">
        <f t="shared" si="2"/>
        <v>638.200000000008</v>
      </c>
      <c r="I10" s="44">
        <f t="shared" si="1"/>
        <v>6048.800000000007</v>
      </c>
    </row>
    <row r="11" spans="1:9" ht="18">
      <c r="A11" s="23" t="s">
        <v>0</v>
      </c>
      <c r="B11" s="42">
        <v>54414.1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</f>
        <v>47013.5</v>
      </c>
      <c r="E11" s="1">
        <f>D11/D6*100</f>
        <v>10.666803707079294</v>
      </c>
      <c r="F11" s="1">
        <f t="shared" si="3"/>
        <v>86.39948101686879</v>
      </c>
      <c r="G11" s="1">
        <f t="shared" si="0"/>
        <v>58.20887021787391</v>
      </c>
      <c r="H11" s="44">
        <f t="shared" si="2"/>
        <v>7400.5999999999985</v>
      </c>
      <c r="I11" s="44">
        <f t="shared" si="1"/>
        <v>33753.399999999994</v>
      </c>
    </row>
    <row r="12" spans="1:9" ht="18">
      <c r="A12" s="23" t="s">
        <v>14</v>
      </c>
      <c r="B12" s="42">
        <v>10107.7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</f>
        <v>9246.599999999997</v>
      </c>
      <c r="E12" s="1">
        <f>D12/D6*100</f>
        <v>2.097943508946991</v>
      </c>
      <c r="F12" s="1">
        <f t="shared" si="3"/>
        <v>91.48075229775316</v>
      </c>
      <c r="G12" s="1">
        <f t="shared" si="0"/>
        <v>65.9124930499123</v>
      </c>
      <c r="H12" s="44">
        <f t="shared" si="2"/>
        <v>861.100000000004</v>
      </c>
      <c r="I12" s="44">
        <f t="shared" si="1"/>
        <v>4782.000000000004</v>
      </c>
    </row>
    <row r="13" spans="1:9" ht="18.75" thickBot="1">
      <c r="A13" s="23" t="s">
        <v>28</v>
      </c>
      <c r="B13" s="43">
        <f>B6-B8-B9-B10-B11-B12</f>
        <v>14919.2</v>
      </c>
      <c r="C13" s="43">
        <f>C6-C8-C9-C10-C11-C12</f>
        <v>19853.399999999914</v>
      </c>
      <c r="D13" s="43">
        <f>D6-D8-D9-D10-D11-D12</f>
        <v>8681.500000000082</v>
      </c>
      <c r="E13" s="1">
        <f>D13/D6*100</f>
        <v>1.9697290434239054</v>
      </c>
      <c r="F13" s="1">
        <f t="shared" si="3"/>
        <v>58.19011743257065</v>
      </c>
      <c r="G13" s="1">
        <f t="shared" si="0"/>
        <v>43.72802643376006</v>
      </c>
      <c r="H13" s="44">
        <f t="shared" si="2"/>
        <v>6237.699999999919</v>
      </c>
      <c r="I13" s="44">
        <f t="shared" si="1"/>
        <v>11171.899999999832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292724.9-2430.9</f>
        <v>290294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</f>
        <v>273636</v>
      </c>
      <c r="E18" s="3">
        <f>D18/D151*100</f>
        <v>21.28892955590647</v>
      </c>
      <c r="F18" s="3">
        <f>D18/B18*100</f>
        <v>94.26167953867458</v>
      </c>
      <c r="G18" s="3">
        <f t="shared" si="0"/>
        <v>73.36988653563536</v>
      </c>
      <c r="H18" s="47">
        <f>B18-D18</f>
        <v>16658</v>
      </c>
      <c r="I18" s="47">
        <f t="shared" si="1"/>
        <v>99318.09999999998</v>
      </c>
    </row>
    <row r="19" spans="1:13" s="37" customFormat="1" ht="18.75">
      <c r="A19" s="104" t="s">
        <v>83</v>
      </c>
      <c r="B19" s="97">
        <v>179936.4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</f>
        <v>179803.3000000001</v>
      </c>
      <c r="E19" s="95">
        <f>D19/D18*100</f>
        <v>65.70893449692295</v>
      </c>
      <c r="F19" s="95">
        <f t="shared" si="3"/>
        <v>99.92602941928376</v>
      </c>
      <c r="G19" s="95">
        <f t="shared" si="0"/>
        <v>75.07272275584491</v>
      </c>
      <c r="H19" s="105">
        <f t="shared" si="2"/>
        <v>133.0999999998894</v>
      </c>
      <c r="I19" s="105">
        <f t="shared" si="1"/>
        <v>59702.199999999895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290294</v>
      </c>
      <c r="C25" s="43">
        <f>C18</f>
        <v>372954.1</v>
      </c>
      <c r="D25" s="43">
        <f>D18</f>
        <v>273636</v>
      </c>
      <c r="E25" s="1">
        <f>D25/D18*100</f>
        <v>100</v>
      </c>
      <c r="F25" s="1">
        <f t="shared" si="3"/>
        <v>94.26167953867458</v>
      </c>
      <c r="G25" s="1">
        <f t="shared" si="0"/>
        <v>73.36988653563536</v>
      </c>
      <c r="H25" s="44">
        <f t="shared" si="2"/>
        <v>16658</v>
      </c>
      <c r="I25" s="44">
        <f t="shared" si="1"/>
        <v>99318.09999999998</v>
      </c>
      <c r="K25" s="132"/>
    </row>
    <row r="26" spans="1:11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47966+122-92.3</f>
        <v>47995.7</v>
      </c>
      <c r="C33" s="46">
        <f>67303.3-3099.2+301.7+44-104+255.7+122</f>
        <v>64823.5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</f>
        <v>44441.49999999997</v>
      </c>
      <c r="E33" s="3">
        <f>D33/D151*100</f>
        <v>3.4575566184961657</v>
      </c>
      <c r="F33" s="3">
        <f>D33/B33*100</f>
        <v>92.59475327998128</v>
      </c>
      <c r="G33" s="3">
        <f t="shared" si="0"/>
        <v>68.557698982622</v>
      </c>
      <c r="H33" s="47">
        <f t="shared" si="2"/>
        <v>3554.200000000026</v>
      </c>
      <c r="I33" s="47">
        <f t="shared" si="1"/>
        <v>20382.00000000003</v>
      </c>
      <c r="K33" s="132"/>
    </row>
    <row r="34" spans="1:11" ht="18">
      <c r="A34" s="23" t="s">
        <v>3</v>
      </c>
      <c r="B34" s="42">
        <f>39774.7-92.3</f>
        <v>39682.399999999994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1743.2+1833.7+1830.2+1935.3+81+1854.2+129.9+1804.7+34.4+1.5+1881.6+1967.7+0.1+1784.4+235.6+2357.6-0.1+6335.8+2919.9+53.7+142.8+686.6+728.3+0.1+8.8+87.6+495.7+1689.4+9.2+4.2+70.1+2075.5+2129.1+113</f>
        <v>37024.799999999996</v>
      </c>
      <c r="E34" s="1">
        <f>D34/D33*100</f>
        <v>83.31131937490863</v>
      </c>
      <c r="F34" s="1">
        <f t="shared" si="3"/>
        <v>93.30282442594198</v>
      </c>
      <c r="G34" s="1">
        <f t="shared" si="0"/>
        <v>70.05121665572456</v>
      </c>
      <c r="H34" s="44">
        <f t="shared" si="2"/>
        <v>2657.5999999999985</v>
      </c>
      <c r="I34" s="44">
        <f t="shared" si="1"/>
        <v>15829.099999999999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1840.3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5.4+1.2+41.8+16.1+2.9+29.7+160.9+0.8+93.4+46.9+11.2+0.1+15.2+184.7+9.2+183.2+0.9+11.9+0.1+174+0.1+59.2+12.8+2+8.2+325.6+7.6-0.1+53.7+13.4+10.7+7.4+0.6+1.6+1.5+8.1+1.8+9.7+0.1+1+17.2-0.3+3.2+3.8+10.2+6.6+6.3+7.9</f>
        <v>1569.5</v>
      </c>
      <c r="E36" s="1">
        <f>D36/D33*100</f>
        <v>3.5316089690942047</v>
      </c>
      <c r="F36" s="1">
        <f t="shared" si="3"/>
        <v>85.28500787915014</v>
      </c>
      <c r="G36" s="1">
        <f t="shared" si="0"/>
        <v>50.975997921335534</v>
      </c>
      <c r="H36" s="44">
        <f t="shared" si="2"/>
        <v>270.79999999999995</v>
      </c>
      <c r="I36" s="44">
        <f t="shared" si="1"/>
        <v>1509.4</v>
      </c>
      <c r="K36" s="132"/>
    </row>
    <row r="37" spans="1:11" s="37" customFormat="1" ht="18.75">
      <c r="A37" s="18" t="s">
        <v>7</v>
      </c>
      <c r="B37" s="51">
        <f>505.7+122</f>
        <v>627.7</v>
      </c>
      <c r="C37" s="52">
        <f>856.1-104+122</f>
        <v>874.1</v>
      </c>
      <c r="D37" s="53">
        <f>7.4+12.3+6.1+3.3+9.3+3.2+58.1+36.7+24.4+18.9-18.9+0.1+12+83.3+21.3+10.7+4.7+55.2+2.2+22.4+77.9+16.1+3.3+3</f>
        <v>473.00000000000006</v>
      </c>
      <c r="E37" s="17">
        <f>D37/D33*100</f>
        <v>1.06432051123387</v>
      </c>
      <c r="F37" s="17">
        <f t="shared" si="3"/>
        <v>75.35446869523658</v>
      </c>
      <c r="G37" s="17">
        <f t="shared" si="0"/>
        <v>54.11280173893148</v>
      </c>
      <c r="H37" s="53">
        <f t="shared" si="2"/>
        <v>154.7</v>
      </c>
      <c r="I37" s="53">
        <f t="shared" si="1"/>
        <v>401.09999999999997</v>
      </c>
      <c r="K37" s="133"/>
    </row>
    <row r="38" spans="1:11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0.05737880134558919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5819.800000000003</v>
      </c>
      <c r="C39" s="42">
        <f>C33-C34-C36-C37-C35-C38</f>
        <v>7935.800000000006</v>
      </c>
      <c r="D39" s="42">
        <f>D33-D34-D36-D37-D35-D38</f>
        <v>5348.699999999975</v>
      </c>
      <c r="E39" s="1">
        <f>D39/D33*100</f>
        <v>12.035372343417704</v>
      </c>
      <c r="F39" s="1">
        <f t="shared" si="3"/>
        <v>91.90522011065624</v>
      </c>
      <c r="G39" s="1">
        <f t="shared" si="0"/>
        <v>67.39963204717824</v>
      </c>
      <c r="H39" s="44">
        <f>B39-D39</f>
        <v>471.10000000002765</v>
      </c>
      <c r="I39" s="44">
        <f t="shared" si="1"/>
        <v>2587.1000000000304</v>
      </c>
      <c r="K39" s="132"/>
    </row>
    <row r="40" spans="1:11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9.5" thickBot="1">
      <c r="A43" s="13" t="s">
        <v>16</v>
      </c>
      <c r="B43" s="98">
        <v>2000.8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</f>
        <v>1332.3000000000002</v>
      </c>
      <c r="E43" s="3">
        <f>D43/D151*100</f>
        <v>0.10365317738650688</v>
      </c>
      <c r="F43" s="3">
        <f>D43/B43*100</f>
        <v>66.58836465413836</v>
      </c>
      <c r="G43" s="3">
        <f t="shared" si="0"/>
        <v>59.557443004023234</v>
      </c>
      <c r="H43" s="47">
        <f t="shared" si="2"/>
        <v>668.4999999999998</v>
      </c>
      <c r="I43" s="47">
        <f t="shared" si="1"/>
        <v>904.7000000000003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8835.5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</f>
        <v>8423.5</v>
      </c>
      <c r="E45" s="3">
        <f>D45/D151*100</f>
        <v>0.655349800882114</v>
      </c>
      <c r="F45" s="3">
        <f>D45/B45*100</f>
        <v>95.33699281308358</v>
      </c>
      <c r="G45" s="3">
        <f aca="true" t="shared" si="4" ref="G45:G76">D45/C45*100</f>
        <v>71.45826263997286</v>
      </c>
      <c r="H45" s="47">
        <f>B45-D45</f>
        <v>412</v>
      </c>
      <c r="I45" s="47">
        <f aca="true" t="shared" si="5" ref="I45:I77">C45-D45</f>
        <v>3364.5</v>
      </c>
      <c r="K45" s="132"/>
    </row>
    <row r="46" spans="1:11" ht="18">
      <c r="A46" s="23" t="s">
        <v>3</v>
      </c>
      <c r="B46" s="42">
        <v>7975.6</v>
      </c>
      <c r="C46" s="43">
        <v>10529.7</v>
      </c>
      <c r="D46" s="44">
        <f>102.7+154.9+447.3+314.1+572.1+284.8+559+325.4+510.8+301.6+29.6+556.7+0.1+311.9+684.4+334.8+585.4+305.3+503.4-0.1+18+293.3+510.8</f>
        <v>7706.299999999999</v>
      </c>
      <c r="E46" s="1">
        <f>D46/D45*100</f>
        <v>91.48572446132842</v>
      </c>
      <c r="F46" s="1">
        <f aca="true" t="shared" si="6" ref="F46:F74">D46/B46*100</f>
        <v>96.62345152715783</v>
      </c>
      <c r="G46" s="1">
        <f t="shared" si="4"/>
        <v>73.18632059792776</v>
      </c>
      <c r="H46" s="44">
        <f aca="true" t="shared" si="7" ref="H46:H74">B46-D46</f>
        <v>269.3000000000011</v>
      </c>
      <c r="I46" s="44">
        <f t="shared" si="5"/>
        <v>2823.4000000000015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0.009497239864664333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0.4428088086899745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  <c r="K48" s="132"/>
    </row>
    <row r="49" spans="1:11" ht="18">
      <c r="A49" s="23" t="s">
        <v>0</v>
      </c>
      <c r="B49" s="42">
        <v>570.2</v>
      </c>
      <c r="C49" s="43">
        <v>865.1</v>
      </c>
      <c r="D49" s="44">
        <f>3.1+3.5+1+0.7+59.3+95.2+2.2+6-0.1+53.5+89.7+6.2+7.2+73.9+0.4+4+3.2+30.6+0.2+2.7+3.1+5.4+3.6+1.3+5+0.5+0.4+4.8</f>
        <v>466.59999999999997</v>
      </c>
      <c r="E49" s="1">
        <f>D49/D45*100</f>
        <v>5.539265151065472</v>
      </c>
      <c r="F49" s="1">
        <f t="shared" si="6"/>
        <v>81.83093651350401</v>
      </c>
      <c r="G49" s="1">
        <f t="shared" si="4"/>
        <v>53.935961160559465</v>
      </c>
      <c r="H49" s="44">
        <f t="shared" si="7"/>
        <v>103.60000000000008</v>
      </c>
      <c r="I49" s="44">
        <f t="shared" si="5"/>
        <v>398.50000000000006</v>
      </c>
      <c r="K49" s="132"/>
    </row>
    <row r="50" spans="1:11" ht="18.75" thickBot="1">
      <c r="A50" s="23" t="s">
        <v>28</v>
      </c>
      <c r="B50" s="43">
        <f>B45-B46-B49-B48-B47</f>
        <v>240.1999999999996</v>
      </c>
      <c r="C50" s="43">
        <f>C45-C46-C49-C48-C47</f>
        <v>317.49999999999926</v>
      </c>
      <c r="D50" s="43">
        <f>D45-D46-D49-D48-D47</f>
        <v>212.50000000000074</v>
      </c>
      <c r="E50" s="1">
        <f>D50/D45*100</f>
        <v>2.522704339051472</v>
      </c>
      <c r="F50" s="1">
        <f t="shared" si="6"/>
        <v>88.4679433805167</v>
      </c>
      <c r="G50" s="1">
        <f t="shared" si="4"/>
        <v>66.9291338582681</v>
      </c>
      <c r="H50" s="44">
        <f t="shared" si="7"/>
        <v>27.69999999999885</v>
      </c>
      <c r="I50" s="44">
        <f t="shared" si="5"/>
        <v>104.99999999999852</v>
      </c>
      <c r="K50" s="132"/>
    </row>
    <row r="51" spans="1:11" ht="18.75" thickBot="1">
      <c r="A51" s="22" t="s">
        <v>4</v>
      </c>
      <c r="B51" s="45">
        <f>17530.2+92.3</f>
        <v>17622.5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</f>
        <v>15731.1</v>
      </c>
      <c r="E51" s="3">
        <f>D51/D151*100</f>
        <v>1.2238823829354337</v>
      </c>
      <c r="F51" s="3">
        <f>D51/B51*100</f>
        <v>89.26713008937438</v>
      </c>
      <c r="G51" s="3">
        <f t="shared" si="4"/>
        <v>65.78774585039248</v>
      </c>
      <c r="H51" s="47">
        <f>B51-D51</f>
        <v>1891.3999999999996</v>
      </c>
      <c r="I51" s="47">
        <f t="shared" si="5"/>
        <v>8180.799999999997</v>
      </c>
      <c r="K51" s="132"/>
    </row>
    <row r="52" spans="1:11" ht="18">
      <c r="A52" s="23" t="s">
        <v>3</v>
      </c>
      <c r="B52" s="42">
        <v>10949.3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</f>
        <v>9940.300000000003</v>
      </c>
      <c r="E52" s="1">
        <f>D52/D51*100</f>
        <v>63.18884248399669</v>
      </c>
      <c r="F52" s="1">
        <f t="shared" si="6"/>
        <v>90.78479902824841</v>
      </c>
      <c r="G52" s="1">
        <f t="shared" si="4"/>
        <v>65.18485973218621</v>
      </c>
      <c r="H52" s="44">
        <f t="shared" si="7"/>
        <v>1008.9999999999964</v>
      </c>
      <c r="I52" s="44">
        <f t="shared" si="5"/>
        <v>5309.099999999997</v>
      </c>
      <c r="K52" s="132"/>
    </row>
    <row r="53" spans="1:11" ht="18">
      <c r="A53" s="23" t="s">
        <v>2</v>
      </c>
      <c r="B53" s="42">
        <v>3.2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3.2</v>
      </c>
      <c r="I53" s="44">
        <f t="shared" si="5"/>
        <v>13</v>
      </c>
      <c r="K53" s="132"/>
    </row>
    <row r="54" spans="1:11" ht="18">
      <c r="A54" s="23" t="s">
        <v>1</v>
      </c>
      <c r="B54" s="42">
        <v>598.3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</f>
        <v>450.8999999999999</v>
      </c>
      <c r="E54" s="1">
        <f>D54/D51*100</f>
        <v>2.8662966988958174</v>
      </c>
      <c r="F54" s="1">
        <f t="shared" si="6"/>
        <v>75.36353000167139</v>
      </c>
      <c r="G54" s="1">
        <f t="shared" si="4"/>
        <v>55.6529252036534</v>
      </c>
      <c r="H54" s="44">
        <f t="shared" si="7"/>
        <v>147.40000000000003</v>
      </c>
      <c r="I54" s="44">
        <f t="shared" si="5"/>
        <v>359.3000000000001</v>
      </c>
      <c r="K54" s="132"/>
    </row>
    <row r="55" spans="1:11" ht="18">
      <c r="A55" s="23" t="s">
        <v>0</v>
      </c>
      <c r="B55" s="42">
        <v>610.8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</f>
        <v>555.0000000000001</v>
      </c>
      <c r="E55" s="1">
        <f>D55/D51*100</f>
        <v>3.5280431756202684</v>
      </c>
      <c r="F55" s="1">
        <f t="shared" si="6"/>
        <v>90.86444007858549</v>
      </c>
      <c r="G55" s="1">
        <f t="shared" si="4"/>
        <v>52.2254634421756</v>
      </c>
      <c r="H55" s="44">
        <f t="shared" si="7"/>
        <v>55.79999999999984</v>
      </c>
      <c r="I55" s="44">
        <f t="shared" si="5"/>
        <v>507.69999999999993</v>
      </c>
      <c r="K55" s="132"/>
    </row>
    <row r="56" spans="1:11" ht="18">
      <c r="A56" s="23" t="s">
        <v>14</v>
      </c>
      <c r="B56" s="42">
        <v>373</v>
      </c>
      <c r="C56" s="43">
        <v>518.9</v>
      </c>
      <c r="D56" s="43">
        <f>34+46+40+40+40+40+40+40+38</f>
        <v>358</v>
      </c>
      <c r="E56" s="1">
        <f>D56/D51*100</f>
        <v>2.2757467691388396</v>
      </c>
      <c r="F56" s="1">
        <f>D56/B56*100</f>
        <v>95.97855227882037</v>
      </c>
      <c r="G56" s="1">
        <f>D56/C56*100</f>
        <v>68.99209867026403</v>
      </c>
      <c r="H56" s="44">
        <f t="shared" si="7"/>
        <v>15</v>
      </c>
      <c r="I56" s="44">
        <f t="shared" si="5"/>
        <v>160.89999999999998</v>
      </c>
      <c r="K56" s="132"/>
    </row>
    <row r="57" spans="1:11" ht="18.75" thickBot="1">
      <c r="A57" s="23" t="s">
        <v>28</v>
      </c>
      <c r="B57" s="43">
        <f>B51-B52-B55-B54-B53-B56</f>
        <v>5087.900000000001</v>
      </c>
      <c r="C57" s="43">
        <f>C51-C52-C55-C54-C53-C56</f>
        <v>6257.699999999999</v>
      </c>
      <c r="D57" s="43">
        <f>D51-D52-D55-D54-D53-D56</f>
        <v>4426.899999999998</v>
      </c>
      <c r="E57" s="1">
        <f>D57/D51*100</f>
        <v>28.14107087234839</v>
      </c>
      <c r="F57" s="1">
        <f t="shared" si="6"/>
        <v>87.00839246054359</v>
      </c>
      <c r="G57" s="1">
        <f t="shared" si="4"/>
        <v>70.74324432299404</v>
      </c>
      <c r="H57" s="44">
        <f>B57-D57</f>
        <v>661.0000000000027</v>
      </c>
      <c r="I57" s="44">
        <f>C57-D57</f>
        <v>1830.800000000001</v>
      </c>
      <c r="K57" s="132"/>
    </row>
    <row r="58" spans="1:11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3245.1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</f>
        <v>2926.5</v>
      </c>
      <c r="E59" s="3">
        <f>D59/D151*100</f>
        <v>0.22768222143782357</v>
      </c>
      <c r="F59" s="3">
        <f>D59/B59*100</f>
        <v>90.18212073587871</v>
      </c>
      <c r="G59" s="3">
        <f t="shared" si="4"/>
        <v>67.80426774171127</v>
      </c>
      <c r="H59" s="47">
        <f>B59-D59</f>
        <v>318.5999999999999</v>
      </c>
      <c r="I59" s="47">
        <f t="shared" si="5"/>
        <v>1389.6000000000004</v>
      </c>
      <c r="K59" s="132"/>
    </row>
    <row r="60" spans="1:11" ht="18">
      <c r="A60" s="23" t="s">
        <v>3</v>
      </c>
      <c r="B60" s="42">
        <v>1932.4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</f>
        <v>1865.7000000000003</v>
      </c>
      <c r="E60" s="1">
        <f>D60/D59*100</f>
        <v>63.75192209123527</v>
      </c>
      <c r="F60" s="1">
        <f t="shared" si="6"/>
        <v>96.54833367832748</v>
      </c>
      <c r="G60" s="1">
        <f t="shared" si="4"/>
        <v>72.85898387159762</v>
      </c>
      <c r="H60" s="44">
        <f t="shared" si="7"/>
        <v>66.69999999999982</v>
      </c>
      <c r="I60" s="44">
        <f t="shared" si="5"/>
        <v>695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11.515462156159234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228.5</v>
      </c>
      <c r="C62" s="43">
        <f>451.8-38.9</f>
        <v>412.90000000000003</v>
      </c>
      <c r="D62" s="44">
        <f>0.4+18.6+55.1+0.5+32.9+0.7+67.5+3.7+0.4+6.3+12.6+0.1+4.2+0.1+1.9+0.5+3.8+1+0.1+0.1+2.5-0.1+0.6+0.1+3.3</f>
        <v>216.89999999999998</v>
      </c>
      <c r="E62" s="1">
        <f>D62/D59*100</f>
        <v>7.411583803177857</v>
      </c>
      <c r="F62" s="1">
        <f t="shared" si="6"/>
        <v>94.9234135667396</v>
      </c>
      <c r="G62" s="1">
        <f t="shared" si="4"/>
        <v>52.53087914749332</v>
      </c>
      <c r="H62" s="44">
        <f t="shared" si="7"/>
        <v>11.600000000000023</v>
      </c>
      <c r="I62" s="44">
        <f t="shared" si="5"/>
        <v>196.00000000000006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3.0685118742525197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433.3999999999998</v>
      </c>
      <c r="C64" s="43">
        <f>C59-C60-C62-C63-C61</f>
        <v>691.7</v>
      </c>
      <c r="D64" s="43">
        <f>D59-D60-D62-D63-D61</f>
        <v>417.0999999999998</v>
      </c>
      <c r="E64" s="1">
        <f>D64/D59*100</f>
        <v>14.252520075175118</v>
      </c>
      <c r="F64" s="1">
        <f t="shared" si="6"/>
        <v>96.23904014766958</v>
      </c>
      <c r="G64" s="1">
        <f t="shared" si="4"/>
        <v>60.30070839959517</v>
      </c>
      <c r="H64" s="44">
        <f t="shared" si="7"/>
        <v>16.30000000000001</v>
      </c>
      <c r="I64" s="44">
        <f t="shared" si="5"/>
        <v>274.60000000000025</v>
      </c>
      <c r="K64" s="132"/>
    </row>
    <row r="65" spans="1:11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363.3</v>
      </c>
      <c r="C69" s="46">
        <f>C70+C71</f>
        <v>397.5</v>
      </c>
      <c r="D69" s="47">
        <f>SUM(D70:D71)</f>
        <v>242.39999999999998</v>
      </c>
      <c r="E69" s="35">
        <f>D69/D151*100</f>
        <v>0.01885876319033946</v>
      </c>
      <c r="F69" s="3">
        <f>D69/B69*100</f>
        <v>66.72171758876961</v>
      </c>
      <c r="G69" s="3">
        <f t="shared" si="4"/>
        <v>60.98113207547169</v>
      </c>
      <c r="H69" s="47">
        <f>B69-D69</f>
        <v>120.90000000000003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76.3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8.51900393184797</v>
      </c>
      <c r="G71" s="1">
        <f t="shared" si="4"/>
        <v>5.88235294117647</v>
      </c>
      <c r="H71" s="44">
        <f t="shared" si="7"/>
        <v>69.8</v>
      </c>
      <c r="I71" s="44">
        <f t="shared" si="5"/>
        <v>104</v>
      </c>
      <c r="K71" s="132"/>
    </row>
    <row r="72" spans="1:11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9.5" thickBot="1">
      <c r="A90" s="13" t="s">
        <v>10</v>
      </c>
      <c r="B90" s="54">
        <v>119900.2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+8158.6</f>
        <v>103026.80000000005</v>
      </c>
      <c r="E90" s="3">
        <f>D90/D151*100</f>
        <v>8.015503397105885</v>
      </c>
      <c r="F90" s="3">
        <f aca="true" t="shared" si="10" ref="F90:F96">D90/B90*100</f>
        <v>85.92712939594766</v>
      </c>
      <c r="G90" s="3">
        <f t="shared" si="8"/>
        <v>65.39079879788396</v>
      </c>
      <c r="H90" s="47">
        <f aca="true" t="shared" si="11" ref="H90:H96">B90-D90</f>
        <v>16873.39999999995</v>
      </c>
      <c r="I90" s="47">
        <f t="shared" si="9"/>
        <v>54528.69999999995</v>
      </c>
      <c r="K90" s="132"/>
    </row>
    <row r="91" spans="1:11" ht="18">
      <c r="A91" s="23" t="s">
        <v>3</v>
      </c>
      <c r="B91" s="42">
        <v>111446.4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</f>
        <v>96618.9</v>
      </c>
      <c r="E91" s="1">
        <f>D91/D90*100</f>
        <v>93.78035617916886</v>
      </c>
      <c r="F91" s="1">
        <f t="shared" si="10"/>
        <v>86.6953979670945</v>
      </c>
      <c r="G91" s="1">
        <f t="shared" si="8"/>
        <v>65.7615894039735</v>
      </c>
      <c r="H91" s="44">
        <f t="shared" si="11"/>
        <v>14827.5</v>
      </c>
      <c r="I91" s="44">
        <f t="shared" si="9"/>
        <v>50304.100000000006</v>
      </c>
      <c r="K91" s="132"/>
    </row>
    <row r="92" spans="1:11" ht="18">
      <c r="A92" s="23" t="s">
        <v>26</v>
      </c>
      <c r="B92" s="42">
        <v>1624.7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</f>
        <v>1461.9</v>
      </c>
      <c r="E92" s="1">
        <f>D92/D90*100</f>
        <v>1.4189511855167776</v>
      </c>
      <c r="F92" s="1">
        <f t="shared" si="10"/>
        <v>89.97968855788761</v>
      </c>
      <c r="G92" s="1">
        <f t="shared" si="8"/>
        <v>55.78493474776769</v>
      </c>
      <c r="H92" s="44">
        <f t="shared" si="11"/>
        <v>162.79999999999995</v>
      </c>
      <c r="I92" s="44">
        <f t="shared" si="9"/>
        <v>1158.6999999999998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6829.100000000003</v>
      </c>
      <c r="C94" s="43">
        <f>C90-C91-C92-C93</f>
        <v>8011.9</v>
      </c>
      <c r="D94" s="43">
        <f>D90-D91-D92-D93</f>
        <v>4946.000000000053</v>
      </c>
      <c r="E94" s="1">
        <f>D94/D90*100</f>
        <v>4.8006926353143555</v>
      </c>
      <c r="F94" s="1">
        <f t="shared" si="10"/>
        <v>72.42535619627843</v>
      </c>
      <c r="G94" s="1">
        <f>D94/C94*100</f>
        <v>61.73317190678931</v>
      </c>
      <c r="H94" s="44">
        <f t="shared" si="11"/>
        <v>1883.0999999999503</v>
      </c>
      <c r="I94" s="44">
        <f>C94-D94</f>
        <v>3065.899999999947</v>
      </c>
      <c r="K94" s="132"/>
    </row>
    <row r="95" spans="1:11" ht="18.75">
      <c r="A95" s="108" t="s">
        <v>12</v>
      </c>
      <c r="B95" s="128">
        <f>45810.4-419.1</f>
        <v>45391.3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</f>
        <v>43015.200000000004</v>
      </c>
      <c r="E95" s="107">
        <f>D95/D151*100</f>
        <v>3.3465902243609325</v>
      </c>
      <c r="F95" s="110">
        <f t="shared" si="10"/>
        <v>94.76529643345751</v>
      </c>
      <c r="G95" s="106">
        <f>D95/C95*100</f>
        <v>79.00568823616925</v>
      </c>
      <c r="H95" s="111">
        <f t="shared" si="11"/>
        <v>2376.0999999999985</v>
      </c>
      <c r="I95" s="121">
        <f>C95-D95</f>
        <v>11430.5</v>
      </c>
      <c r="K95" s="132"/>
    </row>
    <row r="96" spans="1:11" ht="18.75" thickBot="1">
      <c r="A96" s="109" t="s">
        <v>84</v>
      </c>
      <c r="B96" s="113">
        <v>7371.9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</f>
        <v>6737.500000000001</v>
      </c>
      <c r="E96" s="116">
        <f>D96/D95*100</f>
        <v>15.66306793877513</v>
      </c>
      <c r="F96" s="117">
        <f t="shared" si="10"/>
        <v>91.39434881102567</v>
      </c>
      <c r="G96" s="118">
        <f>D96/C96*100</f>
        <v>62.67849999534856</v>
      </c>
      <c r="H96" s="122">
        <f t="shared" si="11"/>
        <v>634.3999999999987</v>
      </c>
      <c r="I96" s="123">
        <f>C96-D96</f>
        <v>4011.7999999999965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9.5" thickBot="1">
      <c r="A102" s="13" t="s">
        <v>11</v>
      </c>
      <c r="B102" s="127">
        <v>9409.5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</f>
        <v>6942.599999999995</v>
      </c>
      <c r="E102" s="19">
        <f>D102/D151*100</f>
        <v>0.5401355170183608</v>
      </c>
      <c r="F102" s="19">
        <f>D102/B102*100</f>
        <v>73.78287900526058</v>
      </c>
      <c r="G102" s="19">
        <f aca="true" t="shared" si="12" ref="G102:G149">D102/C102*100</f>
        <v>54.767915180966156</v>
      </c>
      <c r="H102" s="79">
        <f aca="true" t="shared" si="13" ref="H102:H107">B102-D102</f>
        <v>2466.900000000005</v>
      </c>
      <c r="I102" s="79">
        <f aca="true" t="shared" si="14" ref="I102:I149">C102-D102</f>
        <v>5733.800000000008</v>
      </c>
      <c r="K102" s="133"/>
    </row>
    <row r="103" spans="1:11" ht="18">
      <c r="A103" s="23" t="s">
        <v>3</v>
      </c>
      <c r="B103" s="89">
        <v>203.1</v>
      </c>
      <c r="C103" s="87">
        <v>259.1</v>
      </c>
      <c r="D103" s="87">
        <f>17.3+10+11+0.1+10.9+18.9+0.1+11+25.2+18.3+2.4+10.6+13.7+13.9+13.8</f>
        <v>177.2</v>
      </c>
      <c r="E103" s="83">
        <f>D103/D102*100</f>
        <v>2.5523579062599047</v>
      </c>
      <c r="F103" s="1">
        <f>D103/B103*100</f>
        <v>87.24766125061547</v>
      </c>
      <c r="G103" s="83">
        <f>D103/C103*100</f>
        <v>68.39058278656887</v>
      </c>
      <c r="H103" s="87">
        <f t="shared" si="13"/>
        <v>25.900000000000006</v>
      </c>
      <c r="I103" s="87">
        <f t="shared" si="14"/>
        <v>81.90000000000003</v>
      </c>
      <c r="K103" s="132"/>
    </row>
    <row r="104" spans="1:11" ht="18">
      <c r="A104" s="85" t="s">
        <v>49</v>
      </c>
      <c r="B104" s="74">
        <v>7610.2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</f>
        <v>5551.199999999999</v>
      </c>
      <c r="E104" s="1">
        <f>D104/D102*100</f>
        <v>79.9585169821105</v>
      </c>
      <c r="F104" s="1">
        <f aca="true" t="shared" si="15" ref="F104:F149">D104/B104*100</f>
        <v>72.94420645975137</v>
      </c>
      <c r="G104" s="1">
        <f t="shared" si="12"/>
        <v>53.70950888192265</v>
      </c>
      <c r="H104" s="44">
        <f t="shared" si="13"/>
        <v>2059.000000000001</v>
      </c>
      <c r="I104" s="44">
        <f t="shared" si="14"/>
        <v>4784.400000000003</v>
      </c>
      <c r="K104" s="132"/>
    </row>
    <row r="105" spans="1:11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1596.1999999999998</v>
      </c>
      <c r="C106" s="88">
        <f>C102-C103-C104</f>
        <v>2081.7000000000007</v>
      </c>
      <c r="D106" s="88">
        <f>D102-D103-D104</f>
        <v>1214.1999999999962</v>
      </c>
      <c r="E106" s="84">
        <f>D106/D102*100</f>
        <v>17.489125111629605</v>
      </c>
      <c r="F106" s="84">
        <f t="shared" si="15"/>
        <v>76.06816188447539</v>
      </c>
      <c r="G106" s="84">
        <f t="shared" si="12"/>
        <v>58.3273286256423</v>
      </c>
      <c r="H106" s="123">
        <f>B106-D106</f>
        <v>382.00000000000364</v>
      </c>
      <c r="I106" s="123">
        <f t="shared" si="14"/>
        <v>867.5000000000045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356408.4000000001</v>
      </c>
      <c r="C107" s="81">
        <f>SUM(C108:C148)-C115-C119+C149-C140-C141-C109-C112-C122-C123-C138-C131-C129-C136</f>
        <v>519782.6</v>
      </c>
      <c r="D107" s="81">
        <f>SUM(D108:D148)-D115-D119+D149-D140-D141-D109-D112-D122-D123-D138-D131-D129-D136</f>
        <v>344880.3</v>
      </c>
      <c r="E107" s="82">
        <f>D107/D151*100</f>
        <v>26.83174879007108</v>
      </c>
      <c r="F107" s="82">
        <f>D107/B107*100</f>
        <v>96.76548027487564</v>
      </c>
      <c r="G107" s="82">
        <f t="shared" si="12"/>
        <v>66.35087438479087</v>
      </c>
      <c r="H107" s="81">
        <f t="shared" si="13"/>
        <v>11528.100000000093</v>
      </c>
      <c r="I107" s="81">
        <f t="shared" si="14"/>
        <v>174902.3</v>
      </c>
    </row>
    <row r="108" spans="1:9" ht="37.5">
      <c r="A108" s="28" t="s">
        <v>53</v>
      </c>
      <c r="B108" s="71">
        <v>2843.3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</f>
        <v>1569.6000000000004</v>
      </c>
      <c r="E108" s="6">
        <f>D108/D107*100</f>
        <v>0.45511442665759694</v>
      </c>
      <c r="F108" s="6">
        <f t="shared" si="15"/>
        <v>55.20346076741816</v>
      </c>
      <c r="G108" s="6">
        <f t="shared" si="12"/>
        <v>38.32405508350426</v>
      </c>
      <c r="H108" s="61">
        <f aca="true" t="shared" si="16" ref="H108:H149">B108-D108</f>
        <v>1273.6999999999998</v>
      </c>
      <c r="I108" s="61">
        <f t="shared" si="14"/>
        <v>2525.9999999999995</v>
      </c>
    </row>
    <row r="109" spans="1:9" ht="18">
      <c r="A109" s="23" t="s">
        <v>26</v>
      </c>
      <c r="B109" s="74">
        <v>1714.3</v>
      </c>
      <c r="C109" s="44">
        <v>2633.8</v>
      </c>
      <c r="D109" s="75">
        <f>68.3+138.7+47.8+60.9+18.1+30+81.4+40.6+14.7+2.7+31.2+33.2+49.1+0.8+32</f>
        <v>649.5000000000001</v>
      </c>
      <c r="E109" s="1">
        <f>D109/D108*100</f>
        <v>41.37996941896024</v>
      </c>
      <c r="F109" s="1">
        <f t="shared" si="15"/>
        <v>37.8871842734644</v>
      </c>
      <c r="G109" s="1">
        <f t="shared" si="12"/>
        <v>24.660186802338828</v>
      </c>
      <c r="H109" s="44">
        <f t="shared" si="16"/>
        <v>1064.7999999999997</v>
      </c>
      <c r="I109" s="44">
        <f t="shared" si="14"/>
        <v>1984.3000000000002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</f>
        <v>539.2</v>
      </c>
      <c r="E110" s="6">
        <f>D110/D107*100</f>
        <v>0.1563440996774823</v>
      </c>
      <c r="F110" s="6">
        <f>D110/B110*100</f>
        <v>54.256389615616825</v>
      </c>
      <c r="G110" s="6">
        <f t="shared" si="12"/>
        <v>45.873745108048325</v>
      </c>
      <c r="H110" s="61">
        <f t="shared" si="16"/>
        <v>454.5999999999999</v>
      </c>
      <c r="I110" s="61">
        <f t="shared" si="14"/>
        <v>636.2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0.008843648071519307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7.5">
      <c r="A114" s="16" t="s">
        <v>39</v>
      </c>
      <c r="B114" s="73">
        <v>2250.5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</f>
        <v>2075.1</v>
      </c>
      <c r="E114" s="6">
        <f>D114/D107*100</f>
        <v>0.6016870201052366</v>
      </c>
      <c r="F114" s="6">
        <f t="shared" si="15"/>
        <v>92.20617640524328</v>
      </c>
      <c r="G114" s="6">
        <f t="shared" si="12"/>
        <v>69.1815302550425</v>
      </c>
      <c r="H114" s="61">
        <f t="shared" si="16"/>
        <v>175.4000000000001</v>
      </c>
      <c r="I114" s="61">
        <f t="shared" si="14"/>
        <v>924.4000000000001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169</v>
      </c>
      <c r="C117" s="61">
        <f>99+100</f>
        <v>199</v>
      </c>
      <c r="D117" s="72">
        <f>18</f>
        <v>18</v>
      </c>
      <c r="E117" s="6">
        <f>D117/D107*100</f>
        <v>0.005219202140568771</v>
      </c>
      <c r="F117" s="6">
        <f>D117/B117*100</f>
        <v>10.650887573964498</v>
      </c>
      <c r="G117" s="6">
        <f t="shared" si="12"/>
        <v>9.045226130653267</v>
      </c>
      <c r="H117" s="61">
        <f t="shared" si="16"/>
        <v>151</v>
      </c>
      <c r="I117" s="61">
        <f t="shared" si="14"/>
        <v>181</v>
      </c>
    </row>
    <row r="118" spans="1:9" s="2" customFormat="1" ht="18.75">
      <c r="A118" s="16" t="s">
        <v>15</v>
      </c>
      <c r="B118" s="73">
        <v>289.6</v>
      </c>
      <c r="C118" s="53">
        <v>422.8</v>
      </c>
      <c r="D118" s="72">
        <f>39+5+6.2+39.1+4.9+0.4+0.8+39+0.1+5.5+0.9+39+4.8+1.3+39-0.1+0.8+0.4+5+0.8+5.1+0.2+0.4+2.2+3.5+39+0.4+3+0.8</f>
        <v>286.50000000000006</v>
      </c>
      <c r="E118" s="6">
        <f>D118/D107*100</f>
        <v>0.08307230073738629</v>
      </c>
      <c r="F118" s="6">
        <f t="shared" si="15"/>
        <v>98.92955801104974</v>
      </c>
      <c r="G118" s="6">
        <f t="shared" si="12"/>
        <v>67.76253547776729</v>
      </c>
      <c r="H118" s="61">
        <f t="shared" si="16"/>
        <v>3.099999999999966</v>
      </c>
      <c r="I118" s="61">
        <f t="shared" si="14"/>
        <v>136.29999999999995</v>
      </c>
    </row>
    <row r="119" spans="1:9" s="32" customFormat="1" ht="18">
      <c r="A119" s="33" t="s">
        <v>44</v>
      </c>
      <c r="B119" s="74">
        <v>234.2</v>
      </c>
      <c r="C119" s="44">
        <v>351.4</v>
      </c>
      <c r="D119" s="75">
        <f>39+39.1+39+39.1+39+39</f>
        <v>234.2</v>
      </c>
      <c r="E119" s="1">
        <f>D119/D118*100</f>
        <v>81.74520069808025</v>
      </c>
      <c r="F119" s="1">
        <f t="shared" si="15"/>
        <v>100</v>
      </c>
      <c r="G119" s="1">
        <f t="shared" si="12"/>
        <v>66.64769493454753</v>
      </c>
      <c r="H119" s="44">
        <f t="shared" si="16"/>
        <v>0</v>
      </c>
      <c r="I119" s="44">
        <f t="shared" si="14"/>
        <v>117.19999999999999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160</v>
      </c>
      <c r="C121" s="53">
        <v>520</v>
      </c>
      <c r="D121" s="76">
        <f>49.4+11+30.6+15.4</f>
        <v>106.4</v>
      </c>
      <c r="E121" s="17">
        <f>D121/D107*100</f>
        <v>0.03085128376425096</v>
      </c>
      <c r="F121" s="6">
        <f t="shared" si="15"/>
        <v>66.5</v>
      </c>
      <c r="G121" s="6">
        <f t="shared" si="12"/>
        <v>20.46153846153846</v>
      </c>
      <c r="H121" s="61">
        <f t="shared" si="16"/>
        <v>53.599999999999994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v>29416.9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</f>
        <v>27794.299999999996</v>
      </c>
      <c r="E124" s="17">
        <f>D124/D107*100</f>
        <v>8.059115003089477</v>
      </c>
      <c r="F124" s="6">
        <f t="shared" si="15"/>
        <v>94.48412307211159</v>
      </c>
      <c r="G124" s="6">
        <f t="shared" si="12"/>
        <v>66.34307837726877</v>
      </c>
      <c r="H124" s="61">
        <f t="shared" si="16"/>
        <v>1622.6000000000058</v>
      </c>
      <c r="I124" s="61">
        <f t="shared" si="14"/>
        <v>14100.5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0.02328344066042624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0.005712126787178044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f>1079.5-122</f>
        <v>957.5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</f>
        <v>461</v>
      </c>
      <c r="E128" s="17">
        <f>D128/D107*100</f>
        <v>0.13366956593345575</v>
      </c>
      <c r="F128" s="6">
        <f t="shared" si="15"/>
        <v>48.146214099216714</v>
      </c>
      <c r="G128" s="6">
        <f t="shared" si="12"/>
        <v>40.74958012905507</v>
      </c>
      <c r="H128" s="61">
        <f t="shared" si="16"/>
        <v>496.5</v>
      </c>
      <c r="I128" s="61">
        <f t="shared" si="14"/>
        <v>670.3</v>
      </c>
    </row>
    <row r="129" spans="1:9" s="32" customFormat="1" ht="18">
      <c r="A129" s="23" t="s">
        <v>89</v>
      </c>
      <c r="B129" s="74">
        <f>334.5-122</f>
        <v>212.5</v>
      </c>
      <c r="C129" s="44">
        <f>459.6-122</f>
        <v>337.6</v>
      </c>
      <c r="D129" s="75">
        <f>6.4+6.4+6.4+6.4+6.4+24+6.4+56.8+6.4+6.4+6.5</f>
        <v>138.5</v>
      </c>
      <c r="E129" s="1">
        <f>D129/D128*100</f>
        <v>30.04338394793926</v>
      </c>
      <c r="F129" s="1">
        <f>D129/B129*100</f>
        <v>65.17647058823529</v>
      </c>
      <c r="G129" s="1">
        <f t="shared" si="12"/>
        <v>41.024881516587676</v>
      </c>
      <c r="H129" s="44">
        <f t="shared" si="16"/>
        <v>74</v>
      </c>
      <c r="I129" s="44">
        <f t="shared" si="14"/>
        <v>199.10000000000002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0.2685569456997109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81.1</v>
      </c>
      <c r="C134" s="53">
        <v>108.1</v>
      </c>
      <c r="D134" s="76">
        <f>3.8+10.3+1.3+2-0.1+1.7</f>
        <v>19</v>
      </c>
      <c r="E134" s="17">
        <f>D134/D107*100</f>
        <v>0.005509157815044814</v>
      </c>
      <c r="F134" s="6">
        <f t="shared" si="15"/>
        <v>23.427866831072752</v>
      </c>
      <c r="G134" s="6">
        <f t="shared" si="12"/>
        <v>17.576318223866792</v>
      </c>
      <c r="H134" s="61">
        <f t="shared" si="16"/>
        <v>62.099999999999994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430</v>
      </c>
      <c r="C135" s="53">
        <v>626.8</v>
      </c>
      <c r="D135" s="76">
        <f>1.2+14.1+4+6.1</f>
        <v>25.4</v>
      </c>
      <c r="E135" s="17">
        <f>D135/D107*100</f>
        <v>0.007364874131691489</v>
      </c>
      <c r="F135" s="6">
        <f t="shared" si="15"/>
        <v>5.906976744186046</v>
      </c>
      <c r="G135" s="6">
        <f t="shared" si="12"/>
        <v>4.052329291640076</v>
      </c>
      <c r="H135" s="61">
        <f t="shared" si="16"/>
        <v>404.6</v>
      </c>
      <c r="I135" s="61">
        <f t="shared" si="14"/>
        <v>601.4</v>
      </c>
    </row>
    <row r="136" spans="1:9" s="32" customFormat="1" ht="18">
      <c r="A136" s="23" t="s">
        <v>89</v>
      </c>
      <c r="B136" s="74">
        <v>270</v>
      </c>
      <c r="C136" s="44">
        <v>400</v>
      </c>
      <c r="D136" s="75">
        <f>1.2+4+6.1</f>
        <v>11.3</v>
      </c>
      <c r="E136" s="1"/>
      <c r="F136" s="6">
        <f>D136/B136*100</f>
        <v>4.185185185185185</v>
      </c>
      <c r="G136" s="1">
        <f>D136/C136*100</f>
        <v>2.825</v>
      </c>
      <c r="H136" s="44">
        <f>B136-D136</f>
        <v>258.7</v>
      </c>
      <c r="I136" s="44">
        <f>C136-D136</f>
        <v>388.7</v>
      </c>
    </row>
    <row r="137" spans="1:9" s="2" customFormat="1" ht="37.5">
      <c r="A137" s="16" t="s">
        <v>85</v>
      </c>
      <c r="B137" s="73">
        <v>291.4</v>
      </c>
      <c r="C137" s="53">
        <v>381.2</v>
      </c>
      <c r="D137" s="76">
        <f>0.5+1.3+15.9+33.5+3+0.6+15.2+1.3+36.5+1.9+0.3+0.3+0.6+5+2+16.5+0.1+0.5+1.2+18.6-0.1+0.3+0.5+0.5+16+2+17.3+2.1+0.4+0.7+25.9+2.2+17.9+2.1</f>
        <v>242.59999999999997</v>
      </c>
      <c r="E137" s="17">
        <f>D137/D107*100</f>
        <v>0.07034324662788799</v>
      </c>
      <c r="F137" s="6">
        <f>D137/B137*100</f>
        <v>83.25326012354152</v>
      </c>
      <c r="G137" s="6">
        <f>D137/C137*100</f>
        <v>63.641133263378805</v>
      </c>
      <c r="H137" s="61">
        <f t="shared" si="16"/>
        <v>48.80000000000001</v>
      </c>
      <c r="I137" s="61">
        <f t="shared" si="14"/>
        <v>138.60000000000002</v>
      </c>
    </row>
    <row r="138" spans="1:9" s="32" customFormat="1" ht="18">
      <c r="A138" s="23" t="s">
        <v>26</v>
      </c>
      <c r="B138" s="74">
        <v>234.6</v>
      </c>
      <c r="C138" s="44">
        <v>306.1</v>
      </c>
      <c r="D138" s="75">
        <f>15.9+33.5+15.2+36.5+0.3+4.6+16.5-0.1+1.2+16+0.3+16+0.1+16.2+0.3+25.4+16.9</f>
        <v>214.8</v>
      </c>
      <c r="E138" s="1">
        <f>D138/D137*100</f>
        <v>88.54080791426217</v>
      </c>
      <c r="F138" s="1">
        <f t="shared" si="15"/>
        <v>91.5601023017903</v>
      </c>
      <c r="G138" s="1">
        <f>D138/C138*100</f>
        <v>70.17314603070892</v>
      </c>
      <c r="H138" s="44">
        <f t="shared" si="16"/>
        <v>19.799999999999983</v>
      </c>
      <c r="I138" s="44">
        <f t="shared" si="14"/>
        <v>91.30000000000001</v>
      </c>
    </row>
    <row r="139" spans="1:9" s="2" customFormat="1" ht="18.75">
      <c r="A139" s="16" t="s">
        <v>101</v>
      </c>
      <c r="B139" s="73">
        <v>1170.1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</f>
        <v>1136.1999999999998</v>
      </c>
      <c r="E139" s="17">
        <f>D139/D107*100</f>
        <v>0.32944763733967986</v>
      </c>
      <c r="F139" s="6">
        <f t="shared" si="15"/>
        <v>97.10281172549354</v>
      </c>
      <c r="G139" s="6">
        <f t="shared" si="12"/>
        <v>75.11569483009386</v>
      </c>
      <c r="H139" s="61">
        <f t="shared" si="16"/>
        <v>33.90000000000009</v>
      </c>
      <c r="I139" s="61">
        <f t="shared" si="14"/>
        <v>376.4000000000003</v>
      </c>
    </row>
    <row r="140" spans="1:9" s="32" customFormat="1" ht="18">
      <c r="A140" s="33" t="s">
        <v>44</v>
      </c>
      <c r="B140" s="74">
        <v>915</v>
      </c>
      <c r="C140" s="44">
        <f>1063.5+115.2</f>
        <v>1178.7</v>
      </c>
      <c r="D140" s="75">
        <f>26+59.9+27.3+57.1-0.1+46.3+42.7-0.1+36.4+51.8+8.5+28+53.1+4.3+35.3+82.1+45.8+73.5+42.3+73.9-0.1+13.8+27+76</f>
        <v>910.7999999999998</v>
      </c>
      <c r="E140" s="1">
        <f>D140/D139*100</f>
        <v>80.16194331983806</v>
      </c>
      <c r="F140" s="1">
        <f aca="true" t="shared" si="17" ref="F140:F148">D140/B140*100</f>
        <v>99.54098360655736</v>
      </c>
      <c r="G140" s="1">
        <f t="shared" si="12"/>
        <v>77.27157037414099</v>
      </c>
      <c r="H140" s="44">
        <f t="shared" si="16"/>
        <v>4.200000000000159</v>
      </c>
      <c r="I140" s="44">
        <f t="shared" si="14"/>
        <v>267.9000000000002</v>
      </c>
    </row>
    <row r="141" spans="1:9" s="32" customFormat="1" ht="18">
      <c r="A141" s="23" t="s">
        <v>26</v>
      </c>
      <c r="B141" s="74">
        <v>25.1</v>
      </c>
      <c r="C141" s="44">
        <v>37.5</v>
      </c>
      <c r="D141" s="75">
        <f>0.4+5.6+0.6+6+0.1+3.7+0.1+0.4+1+0.3+0.3+0.3+0.2-0.1+0.3</f>
        <v>19.2</v>
      </c>
      <c r="E141" s="1">
        <f>D141/D139*100</f>
        <v>1.6898433374405917</v>
      </c>
      <c r="F141" s="1">
        <f t="shared" si="17"/>
        <v>76.49402390438246</v>
      </c>
      <c r="G141" s="1">
        <f>D141/C141*100</f>
        <v>51.2</v>
      </c>
      <c r="H141" s="44">
        <f t="shared" si="16"/>
        <v>5.900000000000002</v>
      </c>
      <c r="I141" s="44">
        <f t="shared" si="14"/>
        <v>18.3</v>
      </c>
    </row>
    <row r="142" spans="1:9" s="2" customFormat="1" ht="18.75" customHeight="1">
      <c r="A142" s="18" t="s">
        <v>57</v>
      </c>
      <c r="B142" s="73">
        <v>1851.9</v>
      </c>
      <c r="C142" s="53">
        <f>200+300+1250+175</f>
        <v>1925</v>
      </c>
      <c r="D142" s="76">
        <f>300+200+174</f>
        <v>674</v>
      </c>
      <c r="E142" s="17">
        <f>D142/D107*100</f>
        <v>0.19543012459685288</v>
      </c>
      <c r="F142" s="99">
        <f t="shared" si="17"/>
        <v>36.39505372860305</v>
      </c>
      <c r="G142" s="6">
        <f t="shared" si="12"/>
        <v>35.01298701298701</v>
      </c>
      <c r="H142" s="61">
        <f t="shared" si="16"/>
        <v>1177.9</v>
      </c>
      <c r="I142" s="61">
        <f t="shared" si="14"/>
        <v>1251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.75">
      <c r="A144" s="18" t="s">
        <v>102</v>
      </c>
      <c r="B144" s="73">
        <v>34416.2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</f>
        <v>32363.399999999994</v>
      </c>
      <c r="E144" s="17">
        <f>D144/D107*100</f>
        <v>9.383951475337964</v>
      </c>
      <c r="F144" s="99">
        <f t="shared" si="17"/>
        <v>94.03536706550983</v>
      </c>
      <c r="G144" s="6">
        <f t="shared" si="12"/>
        <v>55.70551471410891</v>
      </c>
      <c r="H144" s="61">
        <f t="shared" si="16"/>
        <v>2052.800000000003</v>
      </c>
      <c r="I144" s="61">
        <f t="shared" si="14"/>
        <v>25733.90000000001</v>
      </c>
      <c r="J144" s="131"/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0.03839013130062807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f>8262.7+82.1</f>
        <v>8344.800000000001</v>
      </c>
      <c r="C147" s="53">
        <v>10550.8</v>
      </c>
      <c r="D147" s="76">
        <f>1601.8+39.7+92.5+565.2+121.3+853.6+638.8+424+800.9+24.5+1.5+318.7+33.7+748.2+470.6+626.9+12.3+30.7-0.1+883.3</f>
        <v>8288.099999999999</v>
      </c>
      <c r="E147" s="17">
        <f>D147/D107*100</f>
        <v>2.4031816256248906</v>
      </c>
      <c r="F147" s="99">
        <f t="shared" si="17"/>
        <v>99.32053494391714</v>
      </c>
      <c r="G147" s="6">
        <f t="shared" si="12"/>
        <v>78.5542328543807</v>
      </c>
      <c r="H147" s="61">
        <f t="shared" si="16"/>
        <v>56.70000000000255</v>
      </c>
      <c r="I147" s="61">
        <f t="shared" si="14"/>
        <v>2262.7000000000007</v>
      </c>
      <c r="K147" s="38"/>
      <c r="L147" s="38"/>
    </row>
    <row r="148" spans="1:12" s="2" customFormat="1" ht="19.5" customHeight="1">
      <c r="A148" s="16" t="s">
        <v>51</v>
      </c>
      <c r="B148" s="73">
        <f>241378.8+6381+337</f>
        <v>248096.8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+450.3+17.9</f>
        <v>246797.6</v>
      </c>
      <c r="E148" s="17">
        <f>D148/D107*100</f>
        <v>71.56036456706863</v>
      </c>
      <c r="F148" s="6">
        <f t="shared" si="17"/>
        <v>99.47633343114462</v>
      </c>
      <c r="G148" s="6">
        <f t="shared" si="12"/>
        <v>68.16225536403225</v>
      </c>
      <c r="H148" s="61">
        <f t="shared" si="16"/>
        <v>1299.1999999999825</v>
      </c>
      <c r="I148" s="61">
        <f t="shared" si="14"/>
        <v>115276.1</v>
      </c>
      <c r="K148" s="91"/>
      <c r="L148" s="38"/>
    </row>
    <row r="149" spans="1:12" s="2" customFormat="1" ht="18.75">
      <c r="A149" s="16" t="s">
        <v>104</v>
      </c>
      <c r="B149" s="73">
        <v>22113.9</v>
      </c>
      <c r="C149" s="53">
        <v>29485.2</v>
      </c>
      <c r="D149" s="76">
        <f>819+819+819.1+819+819+819.1+819+819+819.1+819+819+819.1+819.1+819+819+819+819.1+819+819+819+819.1+819+819+819.1+819+819</f>
        <v>21294.8</v>
      </c>
      <c r="E149" s="17">
        <f>D149/D107*100</f>
        <v>6.174548096832437</v>
      </c>
      <c r="F149" s="6">
        <f t="shared" si="15"/>
        <v>96.29599482678314</v>
      </c>
      <c r="G149" s="6">
        <f t="shared" si="12"/>
        <v>72.22199612008737</v>
      </c>
      <c r="H149" s="61">
        <f t="shared" si="16"/>
        <v>819.1000000000022</v>
      </c>
      <c r="I149" s="61">
        <f t="shared" si="14"/>
        <v>8190.4000000000015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369094.9000000001</v>
      </c>
      <c r="C150" s="77">
        <f>C43+C69+C72+C77+C79+C87+C102+C107+C100+C84+C98</f>
        <v>536006.4</v>
      </c>
      <c r="D150" s="53">
        <f>D43+D69+D72+D77+D79+D87+D102+D107+D100+D84+D98</f>
        <v>353397.6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1383132.9000000001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1285344.0999999999</v>
      </c>
      <c r="E151" s="31">
        <v>100</v>
      </c>
      <c r="F151" s="3">
        <f>D151/B151*100</f>
        <v>92.92990572344854</v>
      </c>
      <c r="G151" s="3">
        <f aca="true" t="shared" si="18" ref="G151:G157">D151/C151*100</f>
        <v>68.53814219643533</v>
      </c>
      <c r="H151" s="47">
        <f aca="true" t="shared" si="19" ref="H151:H157">B151-D151</f>
        <v>97788.80000000028</v>
      </c>
      <c r="I151" s="47">
        <f aca="true" t="shared" si="20" ref="I151:I157">C151-D151</f>
        <v>590026.3999999997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552518.7999999999</v>
      </c>
      <c r="C152" s="60">
        <f>C8+C20+C34+C52+C60+C91+C115+C119+C46+C140+C131+C103</f>
        <v>737272.2999999999</v>
      </c>
      <c r="D152" s="60">
        <f>D8+D20+D34+D52+D60+D91+D115+D119+D46+D140+D131+D103</f>
        <v>508837.8999999999</v>
      </c>
      <c r="E152" s="6">
        <f>D152/D151*100</f>
        <v>39.58767928370309</v>
      </c>
      <c r="F152" s="6">
        <f aca="true" t="shared" si="21" ref="F152:F157">D152/B152*100</f>
        <v>92.09422376215977</v>
      </c>
      <c r="G152" s="6">
        <f t="shared" si="18"/>
        <v>69.01627797490832</v>
      </c>
      <c r="H152" s="61">
        <f t="shared" si="19"/>
        <v>43680.90000000002</v>
      </c>
      <c r="I152" s="72">
        <f t="shared" si="20"/>
        <v>228434.40000000002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68634.5</v>
      </c>
      <c r="C153" s="61">
        <f>C11+C23+C36+C55+C62+C92+C49+C141+C109+C112+C96+C138</f>
        <v>102533.8</v>
      </c>
      <c r="D153" s="61">
        <f>D11+D23+D36+D55+D62+D92+D49+D141+D109+D112+D96+D138</f>
        <v>58904.4</v>
      </c>
      <c r="E153" s="6">
        <f>D153/D151*100</f>
        <v>4.582772815466303</v>
      </c>
      <c r="F153" s="6">
        <f t="shared" si="21"/>
        <v>85.82331043425683</v>
      </c>
      <c r="G153" s="6">
        <f t="shared" si="18"/>
        <v>57.4487632370984</v>
      </c>
      <c r="H153" s="61">
        <f t="shared" si="19"/>
        <v>9730.099999999999</v>
      </c>
      <c r="I153" s="72">
        <f t="shared" si="20"/>
        <v>43629.4</v>
      </c>
      <c r="K153" s="39"/>
      <c r="L153" s="90"/>
    </row>
    <row r="154" spans="1:12" ht="18.75">
      <c r="A154" s="18" t="s">
        <v>1</v>
      </c>
      <c r="B154" s="60">
        <f>B22+B10+B54+B48+B61+B35+B123</f>
        <v>23041.300000000003</v>
      </c>
      <c r="C154" s="60">
        <f>C22+C10+C54+C48+C61+C35+C123</f>
        <v>28689.7</v>
      </c>
      <c r="D154" s="60">
        <f>D22+D10+D54+D48+D61+D35+D123</f>
        <v>22237.899999999994</v>
      </c>
      <c r="E154" s="6">
        <f>D154/D151*100</f>
        <v>1.7301125823038357</v>
      </c>
      <c r="F154" s="6">
        <f t="shared" si="21"/>
        <v>96.51321757018914</v>
      </c>
      <c r="G154" s="6">
        <f t="shared" si="18"/>
        <v>77.51178994552049</v>
      </c>
      <c r="H154" s="61">
        <f t="shared" si="19"/>
        <v>803.4000000000087</v>
      </c>
      <c r="I154" s="72">
        <f t="shared" si="20"/>
        <v>6451.800000000007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18906</v>
      </c>
      <c r="C155" s="60">
        <f>C12+C24+C104+C63+C38+C93+C129+C56+C136</f>
        <v>26008.600000000002</v>
      </c>
      <c r="D155" s="60">
        <f>D12+D24+D104+D63+D38+D93+D129+D56+D136</f>
        <v>15420.899999999994</v>
      </c>
      <c r="E155" s="6">
        <f>D155/D151*100</f>
        <v>1.1997487676646272</v>
      </c>
      <c r="F155" s="6">
        <f t="shared" si="21"/>
        <v>81.56616947000948</v>
      </c>
      <c r="G155" s="6">
        <f t="shared" si="18"/>
        <v>59.29154202840596</v>
      </c>
      <c r="H155" s="61">
        <f>B155-D155</f>
        <v>3485.100000000006</v>
      </c>
      <c r="I155" s="72">
        <f t="shared" si="20"/>
        <v>10587.700000000008</v>
      </c>
      <c r="K155" s="39"/>
      <c r="L155" s="90"/>
    </row>
    <row r="156" spans="1:12" ht="18.75">
      <c r="A156" s="18" t="s">
        <v>2</v>
      </c>
      <c r="B156" s="60">
        <f>B9+B21+B47+B53+B122</f>
        <v>85.7</v>
      </c>
      <c r="C156" s="60">
        <f>C9+C21+C47+C53+C122</f>
        <v>106.9</v>
      </c>
      <c r="D156" s="60">
        <f>D9+D21+D47+D53+D122</f>
        <v>32.7</v>
      </c>
      <c r="E156" s="6">
        <f>D156/D151*100</f>
        <v>0.002544065826419556</v>
      </c>
      <c r="F156" s="6">
        <f t="shared" si="21"/>
        <v>38.15635939323221</v>
      </c>
      <c r="G156" s="6">
        <f t="shared" si="18"/>
        <v>30.589335827876525</v>
      </c>
      <c r="H156" s="61">
        <f t="shared" si="19"/>
        <v>53</v>
      </c>
      <c r="I156" s="72">
        <f t="shared" si="20"/>
        <v>74.2</v>
      </c>
      <c r="K156" s="39"/>
      <c r="L156" s="40"/>
    </row>
    <row r="157" spans="1:12" ht="19.5" thickBot="1">
      <c r="A157" s="125" t="s">
        <v>28</v>
      </c>
      <c r="B157" s="78">
        <f>B151-B152-B153-B154-B155-B156</f>
        <v>719946.6000000002</v>
      </c>
      <c r="C157" s="78">
        <f>C151-C152-C153-C154-C155-C156</f>
        <v>980759.1999999997</v>
      </c>
      <c r="D157" s="78">
        <f>D151-D152-D153-D154-D155-D156</f>
        <v>679910.2999999999</v>
      </c>
      <c r="E157" s="36">
        <f>D157/D151*100</f>
        <v>52.89714248503572</v>
      </c>
      <c r="F157" s="36">
        <f t="shared" si="21"/>
        <v>94.43899033622768</v>
      </c>
      <c r="G157" s="36">
        <f t="shared" si="18"/>
        <v>69.32489646796076</v>
      </c>
      <c r="H157" s="126">
        <f t="shared" si="19"/>
        <v>40036.30000000028</v>
      </c>
      <c r="I157" s="126">
        <f t="shared" si="20"/>
        <v>300848.8999999998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1285344.0999999999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1285344.0999999999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2017-09-08T13:21:40Z</cp:lastPrinted>
  <dcterms:created xsi:type="dcterms:W3CDTF">2000-06-20T04:48:00Z</dcterms:created>
  <dcterms:modified xsi:type="dcterms:W3CDTF">2017-09-28T05:03:36Z</dcterms:modified>
  <cp:category/>
  <cp:version/>
  <cp:contentType/>
  <cp:contentStatus/>
</cp:coreProperties>
</file>